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rober\Desktop\Progetto\Rigidezze\Rigidezza 4\"/>
    </mc:Choice>
  </mc:AlternateContent>
  <bookViews>
    <workbookView xWindow="0" yWindow="72" windowWidth="19032" windowHeight="9216"/>
  </bookViews>
  <sheets>
    <sheet name="Rigidezza" sheetId="5" r:id="rId1"/>
  </sheets>
  <calcPr calcId="152511"/>
</workbook>
</file>

<file path=xl/calcChain.xml><?xml version="1.0" encoding="utf-8"?>
<calcChain xmlns="http://schemas.openxmlformats.org/spreadsheetml/2006/main">
  <c r="L8" i="5" l="1"/>
  <c r="G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6" i="5"/>
  <c r="I27" i="5" s="1"/>
  <c r="Q26" i="5"/>
  <c r="Q27" i="5" s="1"/>
  <c r="I28" i="5" l="1"/>
  <c r="Q30" i="5"/>
  <c r="Q31" i="5" s="1"/>
  <c r="Q28" i="5" s="1"/>
  <c r="L7" i="5" l="1"/>
  <c r="L3" i="5"/>
  <c r="L5" i="5" s="1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<sst xmlns="http://schemas.openxmlformats.org/spreadsheetml/2006/main" count="64" uniqueCount="43">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</sst>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</cellXfs>
  <cellStyles count="1">
    <cellStyle name="Normale" xfId="0" builtinId="0"/>
  </cellStyles>
  <dxfs count="1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2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7620</xdr:rowOff>
        </xdr:from>
        <xdr:to>
          <xdr:col>5</xdr:col>
          <xdr:colOff>0</xdr:colOff>
          <xdr:row>18</xdr:row>
          <xdr:rowOff>38100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30480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30480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30480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H21" sqref="H21"/>
    </sheetView>
  </sheetViews>
  <sheetFormatPr defaultRowHeight="13.2" x14ac:dyDescent="0.25"/>
  <sheetData>
    <row r="2" spans="2:16" x14ac:dyDescent="0.25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25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0.31177530256514346</v>
      </c>
      <c r="P3" s="18" t="s">
        <v>28</v>
      </c>
    </row>
    <row r="4" spans="2:16" x14ac:dyDescent="0.25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5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5.6645332758226967</v>
      </c>
      <c r="M5" s="22" t="s">
        <v>20</v>
      </c>
      <c r="P5" s="18"/>
    </row>
    <row r="6" spans="2:16" x14ac:dyDescent="0.25">
      <c r="G6" s="1"/>
      <c r="H6" s="6"/>
      <c r="I6" s="2"/>
      <c r="P6" s="18"/>
    </row>
    <row r="7" spans="2:16" x14ac:dyDescent="0.25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5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5">
      <c r="P9" s="18" t="s">
        <v>34</v>
      </c>
    </row>
    <row r="10" spans="2:16" x14ac:dyDescent="0.25">
      <c r="P10" s="18" t="s">
        <v>35</v>
      </c>
    </row>
    <row r="11" spans="2:16" x14ac:dyDescent="0.25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5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5">
      <c r="B13" s="29">
        <v>2</v>
      </c>
      <c r="G13" s="1" t="s">
        <v>1</v>
      </c>
      <c r="H13" s="26">
        <v>90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5">
      <c r="F14" s="11"/>
      <c r="G14" s="1" t="s">
        <v>2</v>
      </c>
      <c r="H14" s="26">
        <v>24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5">
      <c r="G15" s="1" t="s">
        <v>12</v>
      </c>
      <c r="H15" s="27">
        <v>4.6500000000000004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5">
      <c r="G16" s="1"/>
      <c r="H16" s="6"/>
      <c r="I16" s="2"/>
      <c r="J16" s="1"/>
      <c r="K16" s="6"/>
      <c r="L16" s="2"/>
      <c r="P16" s="18"/>
    </row>
    <row r="17" spans="2:18" x14ac:dyDescent="0.25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5">
      <c r="B18" s="29">
        <v>3</v>
      </c>
      <c r="G18" s="4" t="str">
        <f>IF(B13=2,IF(B18=1,"trave",IF(B18=2,"trave sx","trave sx=dx")),"")</f>
        <v>trave sx=dx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5">
      <c r="G19" s="13" t="str">
        <f>IF($B$13=2,"b","")</f>
        <v>b</v>
      </c>
      <c r="H19" s="26">
        <v>90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5">
      <c r="G20" s="13" t="str">
        <f>IF($B$13=2,"h","")</f>
        <v>h</v>
      </c>
      <c r="H20" s="26">
        <v>24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5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5"/>
    <row r="23" spans="2:18" s="1" customFormat="1" x14ac:dyDescent="0.25">
      <c r="D23" s="2"/>
    </row>
    <row r="24" spans="2:18" s="1" customFormat="1" x14ac:dyDescent="0.25"/>
    <row r="25" spans="2:18" s="1" customFormat="1" x14ac:dyDescent="0.25"/>
    <row r="26" spans="2:18" s="8" customFormat="1" x14ac:dyDescent="0.25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90</v>
      </c>
      <c r="H26" s="8" t="s">
        <v>9</v>
      </c>
      <c r="I26" s="8">
        <f>G26*G27^3/12</f>
        <v>103680</v>
      </c>
      <c r="J26" s="16" t="s">
        <v>8</v>
      </c>
      <c r="L26" s="8">
        <f>IF($B$13=1,H13,H19)</f>
        <v>90</v>
      </c>
      <c r="N26" s="8" t="s">
        <v>41</v>
      </c>
      <c r="O26" s="8">
        <f>IF(B8=1,L26*2,L26)</f>
        <v>90</v>
      </c>
      <c r="P26" s="8" t="s">
        <v>10</v>
      </c>
      <c r="Q26" s="8">
        <f>O26*O27^3/12</f>
        <v>103680</v>
      </c>
      <c r="R26" s="16" t="s">
        <v>8</v>
      </c>
    </row>
    <row r="27" spans="2:18" s="8" customFormat="1" x14ac:dyDescent="0.25">
      <c r="B27" s="8" t="s">
        <v>13</v>
      </c>
      <c r="C27" s="17">
        <f>$C$21*C26/H5/100</f>
        <v>15503906.25</v>
      </c>
      <c r="D27" s="16" t="s">
        <v>16</v>
      </c>
      <c r="G27" s="8">
        <f>H14</f>
        <v>24</v>
      </c>
      <c r="H27" s="8" t="s">
        <v>14</v>
      </c>
      <c r="I27" s="17">
        <f>$C$21*I26/G28/100</f>
        <v>7023483.8709677411</v>
      </c>
      <c r="J27" s="16" t="s">
        <v>16</v>
      </c>
      <c r="L27" s="8">
        <f>IF($B$13=1,H14,H20)</f>
        <v>24</v>
      </c>
      <c r="O27" s="8">
        <f>L27</f>
        <v>24</v>
      </c>
      <c r="P27" s="8" t="s">
        <v>15</v>
      </c>
      <c r="Q27" s="17">
        <f>$C$21*Q26/O28/100</f>
        <v>7023483.8709677411</v>
      </c>
      <c r="R27" s="16" t="s">
        <v>16</v>
      </c>
    </row>
    <row r="28" spans="2:18" s="8" customFormat="1" x14ac:dyDescent="0.25">
      <c r="G28" s="9">
        <f>H15</f>
        <v>4.6500000000000004</v>
      </c>
      <c r="H28" s="8" t="s">
        <v>17</v>
      </c>
      <c r="I28" s="9">
        <f>IF(B3&lt;3,C27/(I27+I31)*2,0)</f>
        <v>2.207438151041667</v>
      </c>
      <c r="L28" s="9">
        <f>G28</f>
        <v>4.6500000000000004</v>
      </c>
      <c r="O28" s="9">
        <f>L28</f>
        <v>4.6500000000000004</v>
      </c>
      <c r="P28" s="8" t="s">
        <v>18</v>
      </c>
      <c r="Q28" s="9">
        <f>IF(B8&lt;3,C27/(Q27+Q31)*2,0)</f>
        <v>2.207438151041667</v>
      </c>
    </row>
    <row r="29" spans="2:18" s="8" customFormat="1" x14ac:dyDescent="0.25"/>
    <row r="30" spans="2:18" s="8" customFormat="1" x14ac:dyDescent="0.25">
      <c r="E30" s="8">
        <f>IF($B$18=1,0,IF($B$18=2,K13,H13))</f>
        <v>90</v>
      </c>
      <c r="F30" s="8" t="s">
        <v>42</v>
      </c>
      <c r="G30" s="8">
        <f>E30</f>
        <v>90</v>
      </c>
      <c r="H30" s="8" t="s">
        <v>9</v>
      </c>
      <c r="I30" s="8">
        <f>G30*G31^3/12</f>
        <v>103680</v>
      </c>
      <c r="J30" s="16" t="s">
        <v>8</v>
      </c>
      <c r="L30" s="8">
        <f>IF($B$13=1,K13,K19)</f>
        <v>30</v>
      </c>
      <c r="M30" s="8">
        <f>IF($B$18=1,0,IF($B$18=2,L30,L26))</f>
        <v>90</v>
      </c>
      <c r="N30" s="8" t="s">
        <v>42</v>
      </c>
      <c r="O30" s="8">
        <f>IF(B8=1,M30*2,M30)</f>
        <v>90</v>
      </c>
      <c r="P30" s="8" t="s">
        <v>10</v>
      </c>
      <c r="Q30" s="8">
        <f>O30*O31^3/12</f>
        <v>103680</v>
      </c>
      <c r="R30" s="16" t="s">
        <v>8</v>
      </c>
    </row>
    <row r="31" spans="2:18" s="8" customFormat="1" x14ac:dyDescent="0.25">
      <c r="E31" s="8">
        <f>IF($B$18=1,0,IF($B$18=2,K14,H14))</f>
        <v>24</v>
      </c>
      <c r="G31" s="8">
        <f>E31</f>
        <v>24</v>
      </c>
      <c r="H31" s="8" t="s">
        <v>14</v>
      </c>
      <c r="I31" s="17">
        <f>$C$21*I30/G32/100</f>
        <v>7023483.8709677411</v>
      </c>
      <c r="J31" s="16" t="s">
        <v>16</v>
      </c>
      <c r="L31" s="8">
        <f>IF($B$13=1,K14,K20)</f>
        <v>60</v>
      </c>
      <c r="M31" s="8">
        <f>IF($B$18=1,0,IF($B$18=2,L31,L27))</f>
        <v>24</v>
      </c>
      <c r="O31" s="8">
        <f>M31</f>
        <v>24</v>
      </c>
      <c r="P31" s="8" t="s">
        <v>15</v>
      </c>
      <c r="Q31" s="17">
        <f>$C$21*Q30/O32/100</f>
        <v>7023483.8709677411</v>
      </c>
      <c r="R31" s="16" t="s">
        <v>16</v>
      </c>
    </row>
    <row r="32" spans="2:18" s="8" customFormat="1" x14ac:dyDescent="0.25">
      <c r="E32" s="9">
        <f>IF($B$18=1,H15,IF($B$18=2,K15,H15))</f>
        <v>4.6500000000000004</v>
      </c>
      <c r="G32" s="9">
        <f>E32</f>
        <v>4.6500000000000004</v>
      </c>
      <c r="H32" s="16"/>
      <c r="M32" s="9">
        <f>G32</f>
        <v>4.6500000000000004</v>
      </c>
      <c r="O32" s="9">
        <f>M32</f>
        <v>4.6500000000000004</v>
      </c>
    </row>
    <row r="33" spans="2:17" s="1" customFormat="1" x14ac:dyDescent="0.25">
      <c r="B33" s="19"/>
      <c r="C33" s="19"/>
      <c r="D33" s="19"/>
      <c r="E33" s="19"/>
      <c r="Q33" s="14"/>
    </row>
    <row r="34" spans="2:17" s="1" customFormat="1" x14ac:dyDescent="0.25">
      <c r="M34" s="2"/>
    </row>
    <row r="35" spans="2:17" s="1" customFormat="1" x14ac:dyDescent="0.25">
      <c r="M35" s="2"/>
    </row>
    <row r="36" spans="2:17" s="1" customFormat="1" x14ac:dyDescent="0.25">
      <c r="I36" s="3"/>
      <c r="M36" s="2"/>
      <c r="P36" s="3"/>
    </row>
    <row r="37" spans="2:17" s="1" customFormat="1" x14ac:dyDescent="0.25">
      <c r="D37" s="8"/>
    </row>
    <row r="38" spans="2:17" s="1" customFormat="1" x14ac:dyDescent="0.25">
      <c r="E38" s="10"/>
      <c r="F38" s="7"/>
    </row>
    <row r="39" spans="2:17" s="1" customFormat="1" x14ac:dyDescent="0.25"/>
    <row r="40" spans="2:17" s="1" customFormat="1" x14ac:dyDescent="0.25"/>
    <row r="41" spans="2:17" s="1" customFormat="1" x14ac:dyDescent="0.25"/>
    <row r="42" spans="2:17" s="1" customFormat="1" x14ac:dyDescent="0.25"/>
    <row r="43" spans="2:17" s="1" customFormat="1" x14ac:dyDescent="0.25"/>
    <row r="44" spans="2:17" s="1" customFormat="1" x14ac:dyDescent="0.25"/>
    <row r="45" spans="2:17" s="1" customFormat="1" x14ac:dyDescent="0.25"/>
    <row r="46" spans="2:17" s="1" customFormat="1" x14ac:dyDescent="0.25">
      <c r="D46" s="14"/>
    </row>
  </sheetData>
  <sheetProtection selectLockedCells="1"/>
  <conditionalFormatting sqref="F14">
    <cfRule type="expression" dxfId="13" priority="62" stopIfTrue="1">
      <formula>"$F$12=2"</formula>
    </cfRule>
  </conditionalFormatting>
  <conditionalFormatting sqref="K13">
    <cfRule type="expression" dxfId="12" priority="61" stopIfTrue="1">
      <formula>B18&lt;&gt;2</formula>
    </cfRule>
  </conditionalFormatting>
  <conditionalFormatting sqref="K14">
    <cfRule type="expression" dxfId="11" priority="58" stopIfTrue="1">
      <formula>B18&lt;&gt;2</formula>
    </cfRule>
  </conditionalFormatting>
  <conditionalFormatting sqref="K15 K20">
    <cfRule type="expression" dxfId="10" priority="57" stopIfTrue="1">
      <formula>$B$18&lt;&gt;2</formula>
    </cfRule>
  </conditionalFormatting>
  <conditionalFormatting sqref="K19:K20">
    <cfRule type="expression" dxfId="9" priority="53" stopIfTrue="1">
      <formula>$B$13=1</formula>
    </cfRule>
    <cfRule type="expression" dxfId="8" priority="54" stopIfTrue="1">
      <formula>$B$12=1</formula>
    </cfRule>
    <cfRule type="expression" dxfId="7" priority="56" stopIfTrue="1">
      <formula>$B$18&lt;&gt;2</formula>
    </cfRule>
  </conditionalFormatting>
  <conditionalFormatting sqref="J18 H19:H20 K19:K20">
    <cfRule type="expression" dxfId="6" priority="49" stopIfTrue="1">
      <formula>$B$13=1</formula>
    </cfRule>
  </conditionalFormatting>
  <conditionalFormatting sqref="G18 J18 G19:H21 I19:I20 J19:K21 L19:L20">
    <cfRule type="expression" dxfId="5" priority="46">
      <formula>$B$8&gt;2</formula>
    </cfRule>
  </conditionalFormatting>
  <conditionalFormatting sqref="G12 J12 G13:L15">
    <cfRule type="expression" dxfId="4" priority="26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7620</xdr:rowOff>
                  </from>
                  <to>
                    <xdr:col>5</xdr:col>
                    <xdr:colOff>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30480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Roberto Ruggeri</cp:lastModifiedBy>
  <dcterms:created xsi:type="dcterms:W3CDTF">2013-01-02T09:55:43Z</dcterms:created>
  <dcterms:modified xsi:type="dcterms:W3CDTF">2016-12-17T09:39:49Z</dcterms:modified>
</cp:coreProperties>
</file>